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saraeldabaa/Downloads/"/>
    </mc:Choice>
  </mc:AlternateContent>
  <xr:revisionPtr revIDLastSave="0" documentId="8_{792D167C-C65A-1041-A4E5-9EE1C5BCAAD9}" xr6:coauthVersionLast="47" xr6:coauthVersionMax="47" xr10:uidLastSave="{00000000-0000-0000-0000-000000000000}"/>
  <bookViews>
    <workbookView xWindow="0" yWindow="0" windowWidth="38400" windowHeight="21600" xr2:uid="{361ED37C-B596-3641-A257-35F74560E6CC}"/>
  </bookViews>
  <sheets>
    <sheet name="MH25-26 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4" i="1" l="1"/>
  <c r="I34" i="1"/>
  <c r="H22" i="1"/>
  <c r="K22" i="1" s="1"/>
  <c r="M22" i="1" s="1"/>
  <c r="K21" i="1"/>
  <c r="M21" i="1" s="1"/>
  <c r="J20" i="1"/>
  <c r="G20" i="1"/>
  <c r="K20" i="1" s="1"/>
  <c r="M20" i="1" s="1"/>
  <c r="J19" i="1"/>
  <c r="K19" i="1" s="1"/>
  <c r="M19" i="1" s="1"/>
  <c r="L18" i="1"/>
  <c r="K18" i="1"/>
  <c r="M18" i="1" s="1"/>
  <c r="K17" i="1"/>
  <c r="M17" i="1" s="1"/>
  <c r="H16" i="1"/>
  <c r="K16" i="1" s="1"/>
  <c r="M16" i="1" s="1"/>
  <c r="K15" i="1"/>
  <c r="M15" i="1" s="1"/>
  <c r="H14" i="1"/>
  <c r="G14" i="1"/>
  <c r="K14" i="1" s="1"/>
  <c r="M14" i="1" s="1"/>
  <c r="L13" i="1"/>
  <c r="K13" i="1"/>
  <c r="M13" i="1" s="1"/>
  <c r="H13" i="1"/>
  <c r="G13" i="1"/>
  <c r="H12" i="1"/>
  <c r="G12" i="1"/>
  <c r="K12" i="1" s="1"/>
  <c r="M12" i="1" s="1"/>
  <c r="L11" i="1"/>
  <c r="K11" i="1"/>
  <c r="M11" i="1" s="1"/>
  <c r="K10" i="1"/>
  <c r="M10" i="1" s="1"/>
  <c r="K9" i="1"/>
  <c r="M9" i="1" s="1"/>
  <c r="L8" i="1"/>
  <c r="L34" i="1" s="1"/>
  <c r="H8" i="1"/>
  <c r="K8" i="1" s="1"/>
  <c r="M8" i="1" s="1"/>
  <c r="H7" i="1"/>
  <c r="H34" i="1" s="1"/>
  <c r="G7" i="1"/>
  <c r="M6" i="1" a="1"/>
  <c r="K6" i="1"/>
  <c r="J35" i="1" l="1"/>
  <c r="J39" i="1"/>
  <c r="I39" i="1"/>
  <c r="I35" i="1"/>
  <c r="L35" i="1"/>
  <c r="L39" i="1"/>
  <c r="K7" i="1"/>
  <c r="G34" i="1"/>
  <c r="G35" i="1" s="1"/>
  <c r="G39" i="1" s="1"/>
  <c r="N6" i="1"/>
  <c r="M6" i="1"/>
  <c r="K34" i="1" l="1"/>
  <c r="M7" i="1"/>
  <c r="M34" i="1" s="1"/>
</calcChain>
</file>

<file path=xl/sharedStrings.xml><?xml version="1.0" encoding="utf-8"?>
<sst xmlns="http://schemas.openxmlformats.org/spreadsheetml/2006/main" count="77" uniqueCount="72">
  <si>
    <t>Travel and hospitality expenses in Fiscal Year 2025-2026 for:</t>
  </si>
  <si>
    <t>Name</t>
  </si>
  <si>
    <t>Title</t>
  </si>
  <si>
    <t>Date of Travel</t>
  </si>
  <si>
    <t>Purpose</t>
  </si>
  <si>
    <t>Destination</t>
  </si>
  <si>
    <t>Expenses</t>
  </si>
  <si>
    <t>Airfare</t>
  </si>
  <si>
    <t>Other transportation &amp; cost</t>
  </si>
  <si>
    <t>Accommodation</t>
  </si>
  <si>
    <t>Per Diem - Meals and Incidentals</t>
  </si>
  <si>
    <t xml:space="preserve">Total Travel </t>
  </si>
  <si>
    <t>Hospitality</t>
  </si>
  <si>
    <t xml:space="preserve">Total </t>
  </si>
  <si>
    <t>Mohammed Hashim</t>
  </si>
  <si>
    <t>Executive Director</t>
  </si>
  <si>
    <t>3-4 April,2025</t>
  </si>
  <si>
    <r>
      <t xml:space="preserve">Canada's Democracy Summit at </t>
    </r>
    <r>
      <rPr>
        <sz val="8"/>
        <color theme="1"/>
        <rFont val="Arial Baltic"/>
      </rPr>
      <t xml:space="preserve">OCAD University </t>
    </r>
  </si>
  <si>
    <t>Toronto</t>
  </si>
  <si>
    <t>7-8 April,2025</t>
  </si>
  <si>
    <t xml:space="preserve">Public Prosecution Service of Canada, Regina &amp; Community and stakeholder meetings </t>
  </si>
  <si>
    <t>Regina</t>
  </si>
  <si>
    <t>8-11 April,2025</t>
  </si>
  <si>
    <r>
      <t>Minister of Justice and assistant deputy ministers; RCMP</t>
    </r>
    <r>
      <rPr>
        <sz val="8"/>
        <color rgb="FFFF0000"/>
        <rFont val="Arial Baltic"/>
      </rPr>
      <t>,</t>
    </r>
    <r>
      <rPr>
        <sz val="8"/>
        <color rgb="FF000000"/>
        <rFont val="Arial Baltic"/>
      </rPr>
      <t xml:space="preserve"> Community and stakeholder meetings</t>
    </r>
  </si>
  <si>
    <t>Yellowknife</t>
  </si>
  <si>
    <t>14-16 April,2025</t>
  </si>
  <si>
    <t>Waterloo Regional Police Services Hate Crimes Conference</t>
  </si>
  <si>
    <t>Kitchener</t>
  </si>
  <si>
    <t>13 May,2025</t>
  </si>
  <si>
    <t>Meeting with Durham Regional Police</t>
  </si>
  <si>
    <t>Whitby</t>
  </si>
  <si>
    <t>14 May,2025</t>
  </si>
  <si>
    <t>Quarterly Sr. Leadership Team Meeting</t>
  </si>
  <si>
    <t>19-23 May,2025</t>
  </si>
  <si>
    <t>Philanthropic Foundations Canada (PFC) CEO Retreat</t>
  </si>
  <si>
    <t>Whistler</t>
  </si>
  <si>
    <t>29 May,2025</t>
  </si>
  <si>
    <t>Introductory Meeting with the Honourable Steven Guilbeault, MP, Minister of Canadian Culture and Identity</t>
  </si>
  <si>
    <t>Ottawa</t>
  </si>
  <si>
    <t>*Flight Pass-Airlinepass, Ontario Regional Flight Pass- 10 Credits Single
Traveller (for Mohammed Hashim)</t>
  </si>
  <si>
    <t>8-15 June,2025</t>
  </si>
  <si>
    <t>Stakeholder and community meetings (Vancouver) Keynote speaking engagement at Stronger Together 2025 conference by The Federation of Community Social Services of BC  (Kelowna, BC)</t>
  </si>
  <si>
    <t xml:space="preserve">Vancouver &amp; Kelowna </t>
  </si>
  <si>
    <t>15-19 June,2025</t>
  </si>
  <si>
    <t>CRRF Board Meeting and Community Engagement</t>
  </si>
  <si>
    <t>Whitehorse</t>
  </si>
  <si>
    <t xml:space="preserve">19-20 June,2025 </t>
  </si>
  <si>
    <t>National Indigenous Peoples Day 2025</t>
  </si>
  <si>
    <t>Saskatoon</t>
  </si>
  <si>
    <t>Refund credit date July 11, 2025 (travel date 8-15 June,2025 to match row 14 or actual travel day just for this conference, June 12, 2025)</t>
  </si>
  <si>
    <r>
      <t xml:space="preserve">The Federation of Community Social </t>
    </r>
    <r>
      <rPr>
        <sz val="8"/>
        <color theme="1"/>
        <rFont val="Arial Baltic"/>
      </rPr>
      <t>Services</t>
    </r>
    <r>
      <rPr>
        <sz val="8"/>
        <color indexed="8"/>
        <rFont val="Arial Baltic"/>
      </rPr>
      <t xml:space="preserve"> of BC’s Stronger Together </t>
    </r>
    <r>
      <rPr>
        <sz val="8"/>
        <color indexed="10"/>
        <rFont val="Arial Baltic"/>
      </rPr>
      <t xml:space="preserve"> </t>
    </r>
    <r>
      <rPr>
        <sz val="8"/>
        <color theme="1"/>
        <rFont val="Arial Baltic"/>
      </rPr>
      <t xml:space="preserve">conference </t>
    </r>
  </si>
  <si>
    <t>(Refund)</t>
  </si>
  <si>
    <t>02 July,2025</t>
  </si>
  <si>
    <t xml:space="preserve">New Staff Introduction Office Day at the CRRF Offices </t>
  </si>
  <si>
    <t>15-18 July,2025</t>
  </si>
  <si>
    <t>July 2025 All Staff Meeting</t>
  </si>
  <si>
    <r>
      <t>London</t>
    </r>
    <r>
      <rPr>
        <sz val="8"/>
        <color indexed="10"/>
        <rFont val="Arial Baltic"/>
      </rPr>
      <t xml:space="preserve">, </t>
    </r>
    <r>
      <rPr>
        <sz val="8"/>
        <color theme="1"/>
        <rFont val="Arial Baltic"/>
      </rPr>
      <t>Ontario</t>
    </r>
  </si>
  <si>
    <t xml:space="preserve">2-4 September,2025 </t>
  </si>
  <si>
    <t xml:space="preserve">Portfolio Heads Meeting-Speaking engagement:  </t>
  </si>
  <si>
    <t>Gatineau, QC &amp; Ottawa, ON</t>
  </si>
  <si>
    <t>8 September,2025</t>
  </si>
  <si>
    <t xml:space="preserve">Private Screening for the film Jersey Boy -Toronto International Film Festival (TIFF) </t>
  </si>
  <si>
    <r>
      <t xml:space="preserve">14 </t>
    </r>
    <r>
      <rPr>
        <sz val="8"/>
        <color theme="1"/>
        <rFont val="Arial Baltic"/>
      </rPr>
      <t>September,</t>
    </r>
    <r>
      <rPr>
        <sz val="8"/>
        <color rgb="FF000000"/>
        <rFont val="Arial Baltic"/>
      </rPr>
      <t>2025</t>
    </r>
  </si>
  <si>
    <t xml:space="preserve">Haaretz Conference </t>
  </si>
  <si>
    <t>G/L  no:</t>
  </si>
  <si>
    <t>5117</t>
  </si>
  <si>
    <t>5115</t>
  </si>
  <si>
    <t>5116</t>
  </si>
  <si>
    <t xml:space="preserve"> </t>
  </si>
  <si>
    <t>5530</t>
  </si>
  <si>
    <t>Balance: as @ 12.11.2025</t>
  </si>
  <si>
    <t xml:space="preserve">Difference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</si>
</sst>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[$-409]mmmm\ d\,\ yyyy;@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Arial Baltic"/>
    </font>
    <font>
      <sz val="11"/>
      <color theme="1"/>
      <name val="Arial Baltic"/>
    </font>
    <font>
      <b/>
      <sz val="10"/>
      <color theme="0"/>
      <name val="Arial Baltic"/>
    </font>
    <font>
      <b/>
      <sz val="8"/>
      <color theme="0"/>
      <name val="Arial Baltic"/>
    </font>
    <font>
      <b/>
      <sz val="14"/>
      <name val="Arial Baltic"/>
    </font>
    <font>
      <sz val="14"/>
      <color theme="1"/>
      <name val="Arial Baltic"/>
    </font>
    <font>
      <sz val="10"/>
      <color theme="1"/>
      <name val="Arial Baltic"/>
    </font>
    <font>
      <sz val="10"/>
      <color theme="0"/>
      <name val="Arial Baltic"/>
    </font>
    <font>
      <sz val="8"/>
      <color theme="1"/>
      <name val="Arial Baltic"/>
    </font>
    <font>
      <b/>
      <sz val="8"/>
      <name val="Arial Baltic"/>
    </font>
    <font>
      <b/>
      <sz val="9"/>
      <name val="Arial Baltic"/>
    </font>
    <font>
      <b/>
      <sz val="10"/>
      <color rgb="FF0070C0"/>
      <name val="Arial Baltic"/>
    </font>
    <font>
      <b/>
      <sz val="10"/>
      <color theme="1"/>
      <name val="Arial Baltic"/>
    </font>
    <font>
      <sz val="8"/>
      <color rgb="FF000000"/>
      <name val="Arial Baltic"/>
    </font>
    <font>
      <sz val="8"/>
      <color rgb="FFFF0000"/>
      <name val="Arial Baltic"/>
    </font>
    <font>
      <sz val="8"/>
      <name val="Arial Baltic"/>
    </font>
    <font>
      <sz val="8"/>
      <color indexed="8"/>
      <name val="Arial Baltic"/>
    </font>
    <font>
      <sz val="8"/>
      <color indexed="10"/>
      <name val="Arial Baltic"/>
    </font>
    <font>
      <b/>
      <sz val="8"/>
      <color rgb="FF000000"/>
      <name val="Arial Baltic"/>
    </font>
    <font>
      <b/>
      <sz val="8"/>
      <color theme="1"/>
      <name val="Arial Baltic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 style="medium">
        <color theme="5"/>
      </left>
      <right/>
      <top style="medium">
        <color theme="5"/>
      </top>
      <bottom/>
      <diagonal/>
    </border>
    <border>
      <left/>
      <right style="medium">
        <color theme="5"/>
      </right>
      <top style="medium">
        <color theme="5"/>
      </top>
      <bottom/>
      <diagonal/>
    </border>
    <border>
      <left style="medium">
        <color theme="5"/>
      </left>
      <right/>
      <top/>
      <bottom style="medium">
        <color theme="5"/>
      </bottom>
      <diagonal/>
    </border>
    <border>
      <left/>
      <right style="medium">
        <color theme="5"/>
      </right>
      <top/>
      <bottom style="medium">
        <color theme="5"/>
      </bottom>
      <diagonal/>
    </border>
    <border>
      <left/>
      <right/>
      <top style="medium">
        <color theme="5"/>
      </top>
      <bottom/>
      <diagonal/>
    </border>
    <border>
      <left style="medium">
        <color rgb="FFCE2908"/>
      </left>
      <right style="thin">
        <color rgb="FFCE2908"/>
      </right>
      <top style="medium">
        <color rgb="FFCE2908"/>
      </top>
      <bottom style="medium">
        <color theme="9" tint="-0.249977111117893"/>
      </bottom>
      <diagonal/>
    </border>
    <border>
      <left style="thin">
        <color rgb="FFCE2908"/>
      </left>
      <right/>
      <top style="medium">
        <color rgb="FFCE2908"/>
      </top>
      <bottom style="medium">
        <color theme="9" tint="-0.249977111117893"/>
      </bottom>
      <diagonal/>
    </border>
    <border>
      <left/>
      <right style="thin">
        <color theme="9" tint="-0.249977111117893"/>
      </right>
      <top style="medium">
        <color rgb="FFCE2908"/>
      </top>
      <bottom style="medium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medium">
        <color rgb="FFCE2908"/>
      </top>
      <bottom style="thin">
        <color theme="9" tint="-0.249977111117893"/>
      </bottom>
      <diagonal/>
    </border>
    <border>
      <left style="thin">
        <color theme="9" tint="-0.249977111117893"/>
      </left>
      <right style="medium">
        <color rgb="FFCE2908"/>
      </right>
      <top style="medium">
        <color rgb="FFCE2908"/>
      </top>
      <bottom style="thin">
        <color theme="9" tint="-0.249977111117893"/>
      </bottom>
      <diagonal/>
    </border>
    <border>
      <left style="medium">
        <color rgb="FFCE2908"/>
      </left>
      <right/>
      <top/>
      <bottom/>
      <diagonal/>
    </border>
    <border>
      <left/>
      <right/>
      <top style="medium">
        <color theme="9" tint="-0.249977111117893"/>
      </top>
      <bottom/>
      <diagonal/>
    </border>
    <border>
      <left/>
      <right style="thin">
        <color theme="9" tint="-0.249977111117893"/>
      </right>
      <top style="medium">
        <color theme="9" tint="-0.249977111117893"/>
      </top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medium">
        <color rgb="FFCE2908"/>
      </right>
      <top style="thin">
        <color theme="9" tint="-0.249977111117893"/>
      </top>
      <bottom style="thin">
        <color theme="9" tint="-0.249977111117893"/>
      </bottom>
      <diagonal/>
    </border>
    <border>
      <left/>
      <right style="thin">
        <color theme="9" tint="-0.249977111117893"/>
      </right>
      <top/>
      <bottom/>
      <diagonal/>
    </border>
    <border>
      <left style="thin">
        <color theme="9" tint="-0.249977111117893"/>
      </left>
      <right style="thin">
        <color theme="9" tint="-0.249977111117893"/>
      </right>
      <top/>
      <bottom style="thin">
        <color theme="9" tint="-0.249977111117893"/>
      </bottom>
      <diagonal/>
    </border>
    <border>
      <left style="medium">
        <color rgb="FFCE2908"/>
      </left>
      <right/>
      <top/>
      <bottom style="medium">
        <color rgb="FFCE2908"/>
      </bottom>
      <diagonal/>
    </border>
    <border>
      <left/>
      <right/>
      <top/>
      <bottom style="medium">
        <color rgb="FFCE2908"/>
      </bottom>
      <diagonal/>
    </border>
    <border>
      <left/>
      <right style="thin">
        <color theme="9" tint="-0.499984740745262"/>
      </right>
      <top/>
      <bottom style="medium">
        <color rgb="FFCE2908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249977111117893"/>
      </top>
      <bottom style="medium">
        <color rgb="FFCE2908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medium">
        <color rgb="FFCE2908"/>
      </bottom>
      <diagonal/>
    </border>
    <border>
      <left style="thin">
        <color theme="9" tint="-0.249977111117893"/>
      </left>
      <right style="medium">
        <color rgb="FFCE2908"/>
      </right>
      <top style="thin">
        <color theme="9" tint="-0.249977111117893"/>
      </top>
      <bottom style="medium">
        <color rgb="FFCE2908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3" fontId="3" fillId="0" borderId="0" xfId="0" applyNumberFormat="1" applyFont="1" applyAlignment="1">
      <alignment wrapText="1"/>
    </xf>
    <xf numFmtId="3" fontId="2" fillId="0" borderId="0" xfId="0" applyNumberFormat="1" applyFont="1" applyAlignment="1">
      <alignment vertical="center" wrapText="1"/>
    </xf>
    <xf numFmtId="0" fontId="3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left"/>
    </xf>
    <xf numFmtId="3" fontId="3" fillId="0" borderId="0" xfId="0" applyNumberFormat="1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6" fillId="3" borderId="1" xfId="0" applyNumberFormat="1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center" vertical="center"/>
    </xf>
    <xf numFmtId="3" fontId="11" fillId="3" borderId="1" xfId="0" applyNumberFormat="1" applyFont="1" applyFill="1" applyBorder="1" applyAlignment="1">
      <alignment horizontal="center" vertical="center" wrapText="1"/>
    </xf>
    <xf numFmtId="3" fontId="12" fillId="3" borderId="1" xfId="0" applyNumberFormat="1" applyFont="1" applyFill="1" applyBorder="1" applyAlignment="1">
      <alignment horizontal="center" vertical="center" wrapText="1"/>
    </xf>
    <xf numFmtId="0" fontId="8" fillId="0" borderId="6" xfId="0" applyFont="1" applyBorder="1"/>
    <xf numFmtId="0" fontId="8" fillId="0" borderId="6" xfId="0" applyFont="1" applyBorder="1" applyAlignment="1">
      <alignment horizontal="center"/>
    </xf>
    <xf numFmtId="0" fontId="13" fillId="0" borderId="6" xfId="0" applyFont="1" applyBorder="1" applyAlignment="1">
      <alignment horizontal="left"/>
    </xf>
    <xf numFmtId="0" fontId="13" fillId="0" borderId="6" xfId="0" applyFont="1" applyBorder="1" applyAlignment="1">
      <alignment horizontal="center"/>
    </xf>
    <xf numFmtId="3" fontId="13" fillId="0" borderId="6" xfId="0" applyNumberFormat="1" applyFont="1" applyBorder="1" applyAlignment="1">
      <alignment horizontal="left"/>
    </xf>
    <xf numFmtId="3" fontId="14" fillId="0" borderId="6" xfId="0" applyNumberFormat="1" applyFont="1" applyBorder="1"/>
    <xf numFmtId="0" fontId="13" fillId="0" borderId="7" xfId="0" applyFont="1" applyBorder="1" applyAlignment="1">
      <alignment horizontal="left" wrapText="1"/>
    </xf>
    <xf numFmtId="0" fontId="13" fillId="0" borderId="8" xfId="0" applyFont="1" applyBorder="1" applyAlignment="1">
      <alignment horizontal="center" wrapText="1"/>
    </xf>
    <xf numFmtId="0" fontId="13" fillId="0" borderId="9" xfId="0" applyFont="1" applyBorder="1" applyAlignment="1">
      <alignment horizontal="center" wrapText="1"/>
    </xf>
    <xf numFmtId="0" fontId="15" fillId="0" borderId="10" xfId="0" applyFont="1" applyBorder="1" applyAlignment="1">
      <alignment horizontal="left" wrapText="1"/>
    </xf>
    <xf numFmtId="164" fontId="15" fillId="0" borderId="10" xfId="1" applyNumberFormat="1" applyFont="1" applyBorder="1" applyAlignment="1">
      <alignment horizontal="center" wrapText="1"/>
    </xf>
    <xf numFmtId="164" fontId="15" fillId="0" borderId="10" xfId="1" applyNumberFormat="1" applyFont="1" applyBorder="1" applyAlignment="1">
      <alignment horizontal="right" wrapText="1"/>
    </xf>
    <xf numFmtId="164" fontId="10" fillId="0" borderId="10" xfId="1" applyNumberFormat="1" applyFont="1" applyBorder="1" applyAlignment="1">
      <alignment horizontal="right"/>
    </xf>
    <xf numFmtId="164" fontId="10" fillId="0" borderId="11" xfId="1" applyNumberFormat="1" applyFont="1" applyBorder="1"/>
    <xf numFmtId="0" fontId="13" fillId="0" borderId="12" xfId="0" applyFont="1" applyBorder="1" applyAlignment="1">
      <alignment horizontal="left" wrapText="1"/>
    </xf>
    <xf numFmtId="0" fontId="13" fillId="0" borderId="13" xfId="0" applyFont="1" applyBorder="1" applyAlignment="1">
      <alignment horizontal="center" wrapText="1"/>
    </xf>
    <xf numFmtId="0" fontId="13" fillId="0" borderId="14" xfId="0" applyFont="1" applyBorder="1" applyAlignment="1">
      <alignment horizontal="center" wrapText="1"/>
    </xf>
    <xf numFmtId="165" fontId="15" fillId="0" borderId="15" xfId="0" applyNumberFormat="1" applyFont="1" applyBorder="1" applyAlignment="1">
      <alignment horizontal="left"/>
    </xf>
    <xf numFmtId="0" fontId="15" fillId="0" borderId="15" xfId="0" applyFont="1" applyBorder="1" applyAlignment="1">
      <alignment horizontal="left" wrapText="1"/>
    </xf>
    <xf numFmtId="0" fontId="15" fillId="0" borderId="15" xfId="0" applyFont="1" applyBorder="1" applyAlignment="1">
      <alignment horizontal="center" wrapText="1"/>
    </xf>
    <xf numFmtId="164" fontId="15" fillId="0" borderId="15" xfId="1" applyNumberFormat="1" applyFont="1" applyBorder="1" applyAlignment="1">
      <alignment horizontal="right" wrapText="1"/>
    </xf>
    <xf numFmtId="164" fontId="10" fillId="0" borderId="15" xfId="1" applyNumberFormat="1" applyFont="1" applyBorder="1" applyAlignment="1">
      <alignment horizontal="right"/>
    </xf>
    <xf numFmtId="164" fontId="10" fillId="0" borderId="15" xfId="1" applyNumberFormat="1" applyFont="1" applyFill="1" applyBorder="1" applyAlignment="1">
      <alignment horizontal="right"/>
    </xf>
    <xf numFmtId="164" fontId="10" fillId="0" borderId="16" xfId="1" applyNumberFormat="1" applyFont="1" applyBorder="1"/>
    <xf numFmtId="0" fontId="13" fillId="0" borderId="0" xfId="0" applyFont="1" applyAlignment="1">
      <alignment horizontal="center" wrapText="1"/>
    </xf>
    <xf numFmtId="0" fontId="13" fillId="0" borderId="17" xfId="0" applyFont="1" applyBorder="1" applyAlignment="1">
      <alignment horizontal="center" wrapText="1"/>
    </xf>
    <xf numFmtId="164" fontId="15" fillId="0" borderId="15" xfId="1" applyNumberFormat="1" applyFont="1" applyFill="1" applyBorder="1" applyAlignment="1">
      <alignment horizontal="right" wrapText="1"/>
    </xf>
    <xf numFmtId="0" fontId="8" fillId="0" borderId="12" xfId="0" applyFont="1" applyBorder="1" applyAlignment="1">
      <alignment wrapText="1"/>
    </xf>
    <xf numFmtId="0" fontId="13" fillId="0" borderId="0" xfId="0" applyFont="1" applyAlignment="1">
      <alignment horizontal="center" wrapText="1"/>
    </xf>
    <xf numFmtId="0" fontId="13" fillId="0" borderId="17" xfId="0" applyFont="1" applyBorder="1" applyAlignment="1">
      <alignment horizontal="center" wrapText="1"/>
    </xf>
    <xf numFmtId="164" fontId="17" fillId="0" borderId="15" xfId="1" applyNumberFormat="1" applyFont="1" applyBorder="1" applyAlignment="1">
      <alignment horizontal="right" wrapText="1"/>
    </xf>
    <xf numFmtId="165" fontId="15" fillId="0" borderId="15" xfId="0" applyNumberFormat="1" applyFont="1" applyBorder="1" applyAlignment="1">
      <alignment horizontal="left" wrapText="1"/>
    </xf>
    <xf numFmtId="165" fontId="10" fillId="0" borderId="15" xfId="0" applyNumberFormat="1" applyFont="1" applyBorder="1" applyAlignment="1">
      <alignment horizontal="left" wrapText="1"/>
    </xf>
    <xf numFmtId="164" fontId="15" fillId="0" borderId="15" xfId="0" applyNumberFormat="1" applyFont="1" applyBorder="1" applyAlignment="1">
      <alignment horizontal="right" wrapText="1"/>
    </xf>
    <xf numFmtId="164" fontId="10" fillId="0" borderId="15" xfId="0" applyNumberFormat="1" applyFont="1" applyBorder="1" applyAlignment="1">
      <alignment horizontal="right"/>
    </xf>
    <xf numFmtId="164" fontId="10" fillId="0" borderId="16" xfId="0" applyNumberFormat="1" applyFont="1" applyBorder="1"/>
    <xf numFmtId="165" fontId="15" fillId="0" borderId="18" xfId="0" applyNumberFormat="1" applyFont="1" applyBorder="1" applyAlignment="1">
      <alignment horizontal="left"/>
    </xf>
    <xf numFmtId="0" fontId="8" fillId="0" borderId="19" xfId="0" applyFont="1" applyBorder="1" applyAlignment="1">
      <alignment wrapText="1"/>
    </xf>
    <xf numFmtId="0" fontId="8" fillId="0" borderId="20" xfId="0" applyFont="1" applyBorder="1" applyAlignment="1">
      <alignment horizontal="center" wrapText="1"/>
    </xf>
    <xf numFmtId="0" fontId="8" fillId="0" borderId="21" xfId="0" applyFont="1" applyBorder="1" applyAlignment="1">
      <alignment horizontal="center" wrapText="1"/>
    </xf>
    <xf numFmtId="0" fontId="8" fillId="0" borderId="22" xfId="0" applyFont="1" applyBorder="1" applyAlignment="1">
      <alignment wrapText="1"/>
    </xf>
    <xf numFmtId="0" fontId="20" fillId="0" borderId="23" xfId="0" applyFont="1" applyBorder="1" applyAlignment="1">
      <alignment horizontal="left"/>
    </xf>
    <xf numFmtId="0" fontId="20" fillId="0" borderId="23" xfId="0" applyFont="1" applyBorder="1" applyAlignment="1">
      <alignment horizontal="center"/>
    </xf>
    <xf numFmtId="164" fontId="21" fillId="0" borderId="23" xfId="1" applyNumberFormat="1" applyFont="1" applyBorder="1" applyAlignment="1">
      <alignment horizontal="right"/>
    </xf>
    <xf numFmtId="164" fontId="21" fillId="0" borderId="24" xfId="1" applyNumberFormat="1" applyFont="1" applyBorder="1" applyAlignment="1">
      <alignment horizontal="right"/>
    </xf>
    <xf numFmtId="0" fontId="8" fillId="0" borderId="0" xfId="0" applyFont="1" applyAlignment="1">
      <alignment wrapText="1"/>
    </xf>
    <xf numFmtId="0" fontId="15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3" fontId="10" fillId="0" borderId="0" xfId="0" applyNumberFormat="1" applyFont="1" applyAlignment="1">
      <alignment horizontal="center"/>
    </xf>
    <xf numFmtId="3" fontId="10" fillId="0" borderId="0" xfId="0" applyNumberFormat="1" applyFont="1" applyAlignment="1">
      <alignment horizontal="right"/>
    </xf>
    <xf numFmtId="3" fontId="21" fillId="0" borderId="0" xfId="0" applyNumberFormat="1" applyFont="1"/>
    <xf numFmtId="3" fontId="10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right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4" borderId="0" xfId="0" quotePrefix="1" applyFont="1" applyFill="1" applyAlignment="1">
      <alignment horizontal="center"/>
    </xf>
    <xf numFmtId="0" fontId="10" fillId="4" borderId="0" xfId="0" applyFont="1" applyFill="1" applyAlignment="1">
      <alignment horizontal="center"/>
    </xf>
    <xf numFmtId="3" fontId="10" fillId="4" borderId="0" xfId="0" quotePrefix="1" applyNumberFormat="1" applyFont="1" applyFill="1" applyAlignment="1">
      <alignment horizontal="center"/>
    </xf>
    <xf numFmtId="3" fontId="10" fillId="0" borderId="0" xfId="0" applyNumberFormat="1" applyFont="1"/>
    <xf numFmtId="3" fontId="10" fillId="5" borderId="0" xfId="0" applyNumberFormat="1" applyFont="1" applyFill="1" applyAlignment="1">
      <alignment horizontal="center"/>
    </xf>
    <xf numFmtId="3" fontId="10" fillId="5" borderId="0" xfId="0" applyNumberFormat="1" applyFont="1" applyFill="1"/>
    <xf numFmtId="0" fontId="3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34BFF-E5A2-D841-B322-D1433CC09E50}">
  <sheetPr>
    <pageSetUpPr fitToPage="1"/>
  </sheetPr>
  <dimension ref="A1:N65"/>
  <sheetViews>
    <sheetView tabSelected="1" zoomScaleNormal="100" workbookViewId="0">
      <selection activeCell="P13" sqref="P13"/>
    </sheetView>
  </sheetViews>
  <sheetFormatPr baseColWidth="10" defaultColWidth="8.83203125" defaultRowHeight="14"/>
  <cols>
    <col min="1" max="1" width="13.33203125" style="6" customWidth="1"/>
    <col min="2" max="2" width="2.6640625" style="6" customWidth="1"/>
    <col min="3" max="3" width="13.83203125" style="6" customWidth="1"/>
    <col min="4" max="4" width="18.5" style="6" customWidth="1"/>
    <col min="5" max="5" width="34.33203125" style="6" customWidth="1"/>
    <col min="6" max="6" width="9.83203125" style="87" customWidth="1"/>
    <col min="7" max="7" width="8.1640625" style="10" bestFit="1" customWidth="1"/>
    <col min="8" max="8" width="10.33203125" style="10" customWidth="1"/>
    <col min="9" max="9" width="11" style="10" customWidth="1"/>
    <col min="10" max="11" width="9.1640625" style="10" customWidth="1"/>
    <col min="12" max="12" width="10.6640625" style="10" customWidth="1"/>
    <col min="13" max="13" width="9.1640625" style="10" customWidth="1"/>
    <col min="14" max="14" width="15.83203125" style="6" customWidth="1"/>
    <col min="15" max="15" width="18.1640625" style="6" bestFit="1" customWidth="1"/>
    <col min="16" max="16" width="18.33203125" style="6" customWidth="1"/>
    <col min="17" max="16384" width="8.83203125" style="6"/>
  </cols>
  <sheetData>
    <row r="1" spans="1:14" ht="59.5" customHeight="1">
      <c r="A1" s="1" t="s">
        <v>0</v>
      </c>
      <c r="B1" s="1"/>
      <c r="C1" s="2"/>
      <c r="D1" s="2"/>
      <c r="E1" s="2"/>
      <c r="F1" s="3"/>
      <c r="G1" s="4"/>
      <c r="H1" s="4"/>
      <c r="I1" s="4"/>
      <c r="J1" s="4"/>
      <c r="K1" s="5"/>
      <c r="L1" s="5"/>
      <c r="M1" s="5"/>
    </row>
    <row r="2" spans="1:14" ht="19" thickBot="1">
      <c r="D2" s="7"/>
      <c r="E2" s="7"/>
      <c r="F2" s="8"/>
      <c r="G2" s="9"/>
      <c r="H2" s="9"/>
      <c r="I2" s="9"/>
      <c r="J2" s="9"/>
    </row>
    <row r="3" spans="1:14" ht="24" customHeight="1" thickBot="1">
      <c r="A3" s="11" t="s">
        <v>1</v>
      </c>
      <c r="B3" s="12" t="s">
        <v>2</v>
      </c>
      <c r="C3" s="13"/>
      <c r="D3" s="11" t="s">
        <v>3</v>
      </c>
      <c r="E3" s="11" t="s">
        <v>4</v>
      </c>
      <c r="F3" s="14" t="s">
        <v>5</v>
      </c>
      <c r="G3" s="15" t="s">
        <v>6</v>
      </c>
      <c r="H3" s="16"/>
      <c r="I3" s="16"/>
      <c r="J3" s="16"/>
      <c r="K3" s="16"/>
      <c r="L3" s="16"/>
      <c r="M3" s="16"/>
    </row>
    <row r="4" spans="1:14" ht="35" customHeight="1" thickBot="1">
      <c r="A4" s="17"/>
      <c r="B4" s="18"/>
      <c r="C4" s="19"/>
      <c r="D4" s="20"/>
      <c r="E4" s="20"/>
      <c r="F4" s="21"/>
      <c r="G4" s="22" t="s">
        <v>7</v>
      </c>
      <c r="H4" s="23" t="s">
        <v>8</v>
      </c>
      <c r="I4" s="22" t="s">
        <v>9</v>
      </c>
      <c r="J4" s="23" t="s">
        <v>10</v>
      </c>
      <c r="K4" s="24" t="s">
        <v>11</v>
      </c>
      <c r="L4" s="23" t="s">
        <v>12</v>
      </c>
      <c r="M4" s="24" t="s">
        <v>13</v>
      </c>
    </row>
    <row r="5" spans="1:14" ht="15" thickBot="1">
      <c r="A5" s="25"/>
      <c r="B5" s="26"/>
      <c r="C5" s="26"/>
      <c r="D5" s="27"/>
      <c r="E5" s="27"/>
      <c r="F5" s="28"/>
      <c r="G5" s="29"/>
      <c r="H5" s="29"/>
      <c r="I5" s="29"/>
      <c r="J5" s="29"/>
      <c r="K5" s="30"/>
      <c r="L5" s="30"/>
      <c r="M5" s="30"/>
    </row>
    <row r="6" spans="1:14" ht="29" thickBot="1">
      <c r="A6" s="31" t="s">
        <v>14</v>
      </c>
      <c r="B6" s="32" t="s">
        <v>15</v>
      </c>
      <c r="C6" s="33"/>
      <c r="D6" s="34" t="s">
        <v>16</v>
      </c>
      <c r="E6" s="34" t="s">
        <v>17</v>
      </c>
      <c r="F6" s="35" t="s">
        <v>18</v>
      </c>
      <c r="G6" s="36">
        <v>0</v>
      </c>
      <c r="H6" s="36">
        <v>0</v>
      </c>
      <c r="I6" s="36">
        <v>0</v>
      </c>
      <c r="J6" s="36">
        <v>0</v>
      </c>
      <c r="K6" s="37">
        <f>SUM(G6:J6)</f>
        <v>0</v>
      </c>
      <c r="L6" s="37">
        <v>0</v>
      </c>
      <c r="M6" s="38">
        <f t="array" ref="M6:N6">K6:L6</f>
        <v>0</v>
      </c>
      <c r="N6" s="6">
        <v>0</v>
      </c>
    </row>
    <row r="7" spans="1:14" ht="24">
      <c r="A7" s="39"/>
      <c r="B7" s="40"/>
      <c r="C7" s="41"/>
      <c r="D7" s="42" t="s">
        <v>19</v>
      </c>
      <c r="E7" s="43" t="s">
        <v>20</v>
      </c>
      <c r="F7" s="44" t="s">
        <v>21</v>
      </c>
      <c r="G7" s="45">
        <f>730.54</f>
        <v>730.54</v>
      </c>
      <c r="H7" s="45">
        <f>20+666</f>
        <v>686</v>
      </c>
      <c r="I7" s="45">
        <v>0</v>
      </c>
      <c r="J7" s="45">
        <v>0</v>
      </c>
      <c r="K7" s="46">
        <f>SUM(G7:J7)</f>
        <v>1416.54</v>
      </c>
      <c r="L7" s="47">
        <v>0</v>
      </c>
      <c r="M7" s="48">
        <f>SUM(K7:L7)</f>
        <v>1416.54</v>
      </c>
    </row>
    <row r="8" spans="1:14" ht="24">
      <c r="A8" s="39"/>
      <c r="B8" s="49"/>
      <c r="C8" s="50"/>
      <c r="D8" s="42" t="s">
        <v>22</v>
      </c>
      <c r="E8" s="43" t="s">
        <v>23</v>
      </c>
      <c r="F8" s="44" t="s">
        <v>24</v>
      </c>
      <c r="G8" s="45">
        <v>0</v>
      </c>
      <c r="H8" s="45">
        <f>317.58</f>
        <v>317.58</v>
      </c>
      <c r="I8" s="51">
        <v>0</v>
      </c>
      <c r="J8" s="45">
        <v>0</v>
      </c>
      <c r="K8" s="46">
        <f t="shared" ref="K8:K20" si="0">SUM(G8:J8)</f>
        <v>317.58</v>
      </c>
      <c r="L8" s="47">
        <f>32.48</f>
        <v>32.479999999999997</v>
      </c>
      <c r="M8" s="48">
        <f t="shared" ref="M8:M20" si="1">SUM(K8:L8)</f>
        <v>350.06</v>
      </c>
    </row>
    <row r="9" spans="1:14" ht="24">
      <c r="A9" s="52"/>
      <c r="B9" s="49"/>
      <c r="C9" s="50"/>
      <c r="D9" s="42" t="s">
        <v>25</v>
      </c>
      <c r="E9" s="43" t="s">
        <v>26</v>
      </c>
      <c r="F9" s="44" t="s">
        <v>27</v>
      </c>
      <c r="G9" s="45">
        <v>0</v>
      </c>
      <c r="H9" s="45">
        <v>0</v>
      </c>
      <c r="I9" s="45">
        <v>0</v>
      </c>
      <c r="J9" s="45">
        <v>0</v>
      </c>
      <c r="K9" s="46">
        <f t="shared" si="0"/>
        <v>0</v>
      </c>
      <c r="L9" s="51">
        <v>0</v>
      </c>
      <c r="M9" s="48">
        <f t="shared" si="1"/>
        <v>0</v>
      </c>
    </row>
    <row r="10" spans="1:14">
      <c r="A10" s="52"/>
      <c r="B10" s="53"/>
      <c r="C10" s="54"/>
      <c r="D10" s="42" t="s">
        <v>28</v>
      </c>
      <c r="E10" s="43" t="s">
        <v>29</v>
      </c>
      <c r="F10" s="44" t="s">
        <v>30</v>
      </c>
      <c r="G10" s="45"/>
      <c r="H10" s="45">
        <v>153.72</v>
      </c>
      <c r="I10" s="45"/>
      <c r="J10" s="45">
        <v>0</v>
      </c>
      <c r="K10" s="46">
        <f t="shared" si="0"/>
        <v>153.72</v>
      </c>
      <c r="L10" s="51">
        <v>0</v>
      </c>
      <c r="M10" s="48">
        <f t="shared" si="1"/>
        <v>153.72</v>
      </c>
    </row>
    <row r="11" spans="1:14">
      <c r="A11" s="52"/>
      <c r="B11" s="53"/>
      <c r="C11" s="54"/>
      <c r="D11" s="42" t="s">
        <v>31</v>
      </c>
      <c r="E11" s="43" t="s">
        <v>32</v>
      </c>
      <c r="F11" s="44" t="s">
        <v>18</v>
      </c>
      <c r="G11" s="45">
        <v>0</v>
      </c>
      <c r="H11" s="45">
        <v>0</v>
      </c>
      <c r="I11" s="45">
        <v>0</v>
      </c>
      <c r="J11" s="45">
        <v>0</v>
      </c>
      <c r="K11" s="46">
        <f t="shared" si="0"/>
        <v>0</v>
      </c>
      <c r="L11" s="47">
        <f>1527.68</f>
        <v>1527.68</v>
      </c>
      <c r="M11" s="48">
        <f t="shared" si="1"/>
        <v>1527.68</v>
      </c>
    </row>
    <row r="12" spans="1:14">
      <c r="A12" s="39"/>
      <c r="B12" s="49"/>
      <c r="C12" s="50"/>
      <c r="D12" s="42" t="s">
        <v>33</v>
      </c>
      <c r="E12" s="43" t="s">
        <v>34</v>
      </c>
      <c r="F12" s="44" t="s">
        <v>35</v>
      </c>
      <c r="G12" s="45">
        <f>757.92</f>
        <v>757.92</v>
      </c>
      <c r="H12" s="45">
        <f>225</f>
        <v>225</v>
      </c>
      <c r="I12" s="45">
        <v>552.78</v>
      </c>
      <c r="J12" s="45">
        <v>0</v>
      </c>
      <c r="K12" s="46">
        <f t="shared" si="0"/>
        <v>1535.6999999999998</v>
      </c>
      <c r="L12" s="51">
        <v>0</v>
      </c>
      <c r="M12" s="48">
        <f t="shared" si="1"/>
        <v>1535.6999999999998</v>
      </c>
    </row>
    <row r="13" spans="1:14" ht="60">
      <c r="A13" s="52"/>
      <c r="B13" s="49"/>
      <c r="C13" s="50"/>
      <c r="D13" s="42" t="s">
        <v>36</v>
      </c>
      <c r="E13" s="43" t="s">
        <v>37</v>
      </c>
      <c r="F13" s="44" t="s">
        <v>38</v>
      </c>
      <c r="G13" s="55">
        <f>3450+35-268.94</f>
        <v>3216.06</v>
      </c>
      <c r="H13" s="45">
        <f>85.7+221</f>
        <v>306.7</v>
      </c>
      <c r="I13" s="45">
        <v>0</v>
      </c>
      <c r="J13" s="45">
        <v>0</v>
      </c>
      <c r="K13" s="46">
        <f t="shared" si="0"/>
        <v>3522.7599999999998</v>
      </c>
      <c r="L13" s="47">
        <f>142+126</f>
        <v>268</v>
      </c>
      <c r="M13" s="48">
        <f t="shared" si="1"/>
        <v>3790.7599999999998</v>
      </c>
      <c r="N13" s="43" t="s">
        <v>39</v>
      </c>
    </row>
    <row r="14" spans="1:14" ht="48">
      <c r="A14" s="52"/>
      <c r="B14" s="49"/>
      <c r="C14" s="50"/>
      <c r="D14" s="42" t="s">
        <v>40</v>
      </c>
      <c r="E14" s="43" t="s">
        <v>41</v>
      </c>
      <c r="F14" s="44" t="s">
        <v>42</v>
      </c>
      <c r="G14" s="55">
        <f>739.96-286.53</f>
        <v>453.43000000000006</v>
      </c>
      <c r="H14" s="45">
        <f>1249.38+213-27</f>
        <v>1435.38</v>
      </c>
      <c r="I14" s="45">
        <v>3583.19</v>
      </c>
      <c r="J14" s="45">
        <v>0</v>
      </c>
      <c r="K14" s="46">
        <f t="shared" si="0"/>
        <v>5472</v>
      </c>
      <c r="L14" s="47">
        <v>29</v>
      </c>
      <c r="M14" s="48">
        <f t="shared" si="1"/>
        <v>5501</v>
      </c>
    </row>
    <row r="15" spans="1:14">
      <c r="A15" s="52"/>
      <c r="B15" s="49"/>
      <c r="C15" s="50"/>
      <c r="D15" s="42" t="s">
        <v>43</v>
      </c>
      <c r="E15" s="43" t="s">
        <v>44</v>
      </c>
      <c r="F15" s="44" t="s">
        <v>45</v>
      </c>
      <c r="G15" s="45">
        <v>45.5</v>
      </c>
      <c r="H15" s="45">
        <v>915</v>
      </c>
      <c r="I15" s="45">
        <v>1700.58</v>
      </c>
      <c r="J15" s="45">
        <v>0</v>
      </c>
      <c r="K15" s="46">
        <f t="shared" si="0"/>
        <v>2661.08</v>
      </c>
      <c r="L15" s="47">
        <v>0</v>
      </c>
      <c r="M15" s="48">
        <f t="shared" si="1"/>
        <v>2661.08</v>
      </c>
    </row>
    <row r="16" spans="1:14">
      <c r="A16" s="52"/>
      <c r="B16" s="53"/>
      <c r="C16" s="54"/>
      <c r="D16" s="56" t="s">
        <v>46</v>
      </c>
      <c r="E16" s="43" t="s">
        <v>47</v>
      </c>
      <c r="F16" s="44" t="s">
        <v>48</v>
      </c>
      <c r="G16" s="55">
        <v>934</v>
      </c>
      <c r="H16" s="45">
        <f>168</f>
        <v>168</v>
      </c>
      <c r="I16" s="45">
        <v>0</v>
      </c>
      <c r="J16" s="45">
        <v>0</v>
      </c>
      <c r="K16" s="46">
        <f>SUM(G16:J16)</f>
        <v>1102</v>
      </c>
      <c r="L16" s="47">
        <v>88.72</v>
      </c>
      <c r="M16" s="48">
        <f>SUM(K16:L16)</f>
        <v>1190.72</v>
      </c>
    </row>
    <row r="17" spans="1:13" ht="60">
      <c r="A17" s="52"/>
      <c r="B17" s="53"/>
      <c r="C17" s="54"/>
      <c r="D17" s="57" t="s">
        <v>49</v>
      </c>
      <c r="E17" s="43" t="s">
        <v>50</v>
      </c>
      <c r="F17" s="44" t="s">
        <v>51</v>
      </c>
      <c r="G17" s="45">
        <v>0</v>
      </c>
      <c r="H17" s="45">
        <v>-1313.98</v>
      </c>
      <c r="I17" s="45">
        <v>0</v>
      </c>
      <c r="J17" s="45">
        <v>0</v>
      </c>
      <c r="K17" s="46">
        <f t="shared" si="0"/>
        <v>-1313.98</v>
      </c>
      <c r="L17" s="45">
        <v>0</v>
      </c>
      <c r="M17" s="48">
        <f t="shared" si="1"/>
        <v>-1313.98</v>
      </c>
    </row>
    <row r="18" spans="1:13">
      <c r="A18" s="52"/>
      <c r="B18" s="53"/>
      <c r="C18" s="54"/>
      <c r="D18" s="42" t="s">
        <v>52</v>
      </c>
      <c r="E18" s="43" t="s">
        <v>53</v>
      </c>
      <c r="F18" s="44" t="s">
        <v>18</v>
      </c>
      <c r="G18" s="45">
        <v>0</v>
      </c>
      <c r="H18" s="45">
        <v>0</v>
      </c>
      <c r="I18" s="45">
        <v>0</v>
      </c>
      <c r="J18" s="45">
        <v>0</v>
      </c>
      <c r="K18" s="46">
        <f t="shared" si="0"/>
        <v>0</v>
      </c>
      <c r="L18" s="46">
        <f>615.06+96</f>
        <v>711.06</v>
      </c>
      <c r="M18" s="48">
        <f t="shared" si="1"/>
        <v>711.06</v>
      </c>
    </row>
    <row r="19" spans="1:13">
      <c r="A19" s="52"/>
      <c r="B19" s="49"/>
      <c r="C19" s="50"/>
      <c r="D19" s="42" t="s">
        <v>54</v>
      </c>
      <c r="E19" s="43" t="s">
        <v>55</v>
      </c>
      <c r="F19" s="44" t="s">
        <v>56</v>
      </c>
      <c r="G19" s="45">
        <v>0</v>
      </c>
      <c r="H19" s="45">
        <v>207.5</v>
      </c>
      <c r="I19" s="45">
        <v>0</v>
      </c>
      <c r="J19" s="45">
        <f>20.47</f>
        <v>20.47</v>
      </c>
      <c r="K19" s="46">
        <f t="shared" si="0"/>
        <v>227.97</v>
      </c>
      <c r="L19" s="46">
        <v>0</v>
      </c>
      <c r="M19" s="48">
        <f t="shared" si="1"/>
        <v>227.97</v>
      </c>
    </row>
    <row r="20" spans="1:13" ht="24">
      <c r="A20" s="52"/>
      <c r="B20" s="49"/>
      <c r="C20" s="50"/>
      <c r="D20" s="56" t="s">
        <v>57</v>
      </c>
      <c r="E20" s="43" t="s">
        <v>58</v>
      </c>
      <c r="F20" s="44" t="s">
        <v>59</v>
      </c>
      <c r="G20" s="45">
        <f>35+70</f>
        <v>105</v>
      </c>
      <c r="H20" s="45">
        <v>232.68</v>
      </c>
      <c r="I20" s="45">
        <v>470.4</v>
      </c>
      <c r="J20" s="45">
        <f>273.4+27.57</f>
        <v>300.96999999999997</v>
      </c>
      <c r="K20" s="46">
        <f t="shared" si="0"/>
        <v>1109.05</v>
      </c>
      <c r="L20" s="45">
        <v>0</v>
      </c>
      <c r="M20" s="48">
        <f t="shared" si="1"/>
        <v>1109.05</v>
      </c>
    </row>
    <row r="21" spans="1:13" ht="24">
      <c r="A21" s="52"/>
      <c r="B21" s="49"/>
      <c r="C21" s="50"/>
      <c r="D21" s="42" t="s">
        <v>60</v>
      </c>
      <c r="E21" s="43" t="s">
        <v>61</v>
      </c>
      <c r="F21" s="44" t="s">
        <v>18</v>
      </c>
      <c r="G21" s="45">
        <v>0</v>
      </c>
      <c r="H21" s="45">
        <v>35</v>
      </c>
      <c r="I21" s="45">
        <v>0</v>
      </c>
      <c r="J21" s="45">
        <v>0</v>
      </c>
      <c r="K21" s="46">
        <f>SUM(G21:J21)</f>
        <v>35</v>
      </c>
      <c r="L21" s="45">
        <v>0</v>
      </c>
      <c r="M21" s="48">
        <f>SUM(K21:L21)</f>
        <v>35</v>
      </c>
    </row>
    <row r="22" spans="1:13">
      <c r="A22" s="52"/>
      <c r="B22" s="49"/>
      <c r="C22" s="50"/>
      <c r="D22" s="42" t="s">
        <v>62</v>
      </c>
      <c r="E22" s="43" t="s">
        <v>63</v>
      </c>
      <c r="F22" s="44" t="s">
        <v>18</v>
      </c>
      <c r="G22" s="45">
        <v>0</v>
      </c>
      <c r="H22" s="45">
        <f>28.32+12.83</f>
        <v>41.15</v>
      </c>
      <c r="I22" s="45">
        <v>0</v>
      </c>
      <c r="J22" s="45">
        <v>0</v>
      </c>
      <c r="K22" s="46">
        <f>SUM(G22:J22)</f>
        <v>41.15</v>
      </c>
      <c r="L22" s="45">
        <v>0</v>
      </c>
      <c r="M22" s="48">
        <f>SUM(K22:L22)</f>
        <v>41.15</v>
      </c>
    </row>
    <row r="23" spans="1:13">
      <c r="A23" s="52"/>
      <c r="B23" s="49"/>
      <c r="C23" s="50"/>
      <c r="D23" s="42"/>
      <c r="E23" s="43"/>
      <c r="F23" s="44"/>
      <c r="G23" s="45"/>
      <c r="H23" s="51"/>
      <c r="I23" s="45"/>
      <c r="J23" s="51"/>
      <c r="K23" s="46"/>
      <c r="L23" s="45"/>
      <c r="M23" s="48"/>
    </row>
    <row r="24" spans="1:13">
      <c r="A24" s="52"/>
      <c r="B24" s="49"/>
      <c r="C24" s="50"/>
      <c r="D24" s="42"/>
      <c r="E24" s="43"/>
      <c r="F24" s="44"/>
      <c r="G24" s="45"/>
      <c r="H24" s="45"/>
      <c r="I24" s="51"/>
      <c r="J24" s="45"/>
      <c r="K24" s="46"/>
      <c r="L24" s="47"/>
      <c r="M24" s="48"/>
    </row>
    <row r="25" spans="1:13">
      <c r="A25" s="39"/>
      <c r="B25" s="49"/>
      <c r="C25" s="50"/>
      <c r="D25" s="42"/>
      <c r="E25" s="43"/>
      <c r="F25" s="44"/>
      <c r="G25" s="45"/>
      <c r="H25" s="45"/>
      <c r="I25" s="51"/>
      <c r="J25" s="45"/>
      <c r="K25" s="46"/>
      <c r="L25" s="47"/>
      <c r="M25" s="48"/>
    </row>
    <row r="26" spans="1:13">
      <c r="A26" s="39"/>
      <c r="B26" s="49"/>
      <c r="C26" s="50"/>
      <c r="D26" s="42"/>
      <c r="E26" s="43"/>
      <c r="F26" s="44"/>
      <c r="G26" s="45"/>
      <c r="H26" s="45"/>
      <c r="I26" s="51"/>
      <c r="J26" s="45"/>
      <c r="K26" s="46"/>
      <c r="L26" s="47"/>
      <c r="M26" s="48"/>
    </row>
    <row r="27" spans="1:13">
      <c r="A27" s="39"/>
      <c r="B27" s="49"/>
      <c r="C27" s="50"/>
      <c r="D27" s="42"/>
      <c r="E27" s="43"/>
      <c r="F27" s="44"/>
      <c r="G27" s="45"/>
      <c r="H27" s="45"/>
      <c r="I27" s="51"/>
      <c r="J27" s="45"/>
      <c r="K27" s="46"/>
      <c r="L27" s="47"/>
      <c r="M27" s="48"/>
    </row>
    <row r="28" spans="1:13">
      <c r="A28" s="39"/>
      <c r="B28" s="49"/>
      <c r="C28" s="50"/>
      <c r="D28" s="42"/>
      <c r="E28" s="43"/>
      <c r="F28" s="44"/>
      <c r="G28" s="45"/>
      <c r="H28" s="45"/>
      <c r="I28" s="51"/>
      <c r="J28" s="45"/>
      <c r="K28" s="46"/>
      <c r="L28" s="47"/>
      <c r="M28" s="48"/>
    </row>
    <row r="29" spans="1:13" ht="14" customHeight="1">
      <c r="A29" s="39"/>
      <c r="B29" s="49"/>
      <c r="C29" s="50"/>
      <c r="D29" s="42"/>
      <c r="E29" s="43"/>
      <c r="F29" s="44"/>
      <c r="G29" s="58"/>
      <c r="H29" s="58"/>
      <c r="I29" s="58"/>
      <c r="J29" s="58"/>
      <c r="K29" s="59"/>
      <c r="L29" s="59"/>
      <c r="M29" s="60"/>
    </row>
    <row r="30" spans="1:13">
      <c r="A30" s="39"/>
      <c r="B30" s="49"/>
      <c r="C30" s="50"/>
      <c r="D30" s="61"/>
      <c r="E30" s="43"/>
      <c r="F30" s="44"/>
      <c r="G30" s="58"/>
      <c r="H30" s="58"/>
      <c r="I30" s="58"/>
      <c r="J30" s="58"/>
      <c r="K30" s="59"/>
      <c r="L30" s="59"/>
      <c r="M30" s="60"/>
    </row>
    <row r="31" spans="1:13">
      <c r="A31" s="39"/>
      <c r="B31" s="49"/>
      <c r="C31" s="50"/>
      <c r="D31" s="61"/>
      <c r="E31" s="43"/>
      <c r="F31" s="44"/>
      <c r="G31" s="58"/>
      <c r="H31" s="58"/>
      <c r="I31" s="58"/>
      <c r="J31" s="58"/>
      <c r="K31" s="59"/>
      <c r="L31" s="59"/>
      <c r="M31" s="60"/>
    </row>
    <row r="32" spans="1:13">
      <c r="A32" s="39"/>
      <c r="B32" s="49"/>
      <c r="C32" s="50"/>
      <c r="D32" s="61"/>
      <c r="E32" s="43"/>
      <c r="F32" s="44"/>
      <c r="G32" s="58"/>
      <c r="H32" s="58"/>
      <c r="I32" s="58"/>
      <c r="J32" s="58"/>
      <c r="K32" s="59"/>
      <c r="L32" s="59"/>
      <c r="M32" s="60"/>
    </row>
    <row r="33" spans="1:13">
      <c r="A33" s="39"/>
      <c r="B33" s="49"/>
      <c r="C33" s="50"/>
      <c r="D33" s="61"/>
      <c r="E33" s="43"/>
      <c r="F33" s="44"/>
      <c r="G33" s="58"/>
      <c r="H33" s="58"/>
      <c r="I33" s="58"/>
      <c r="J33" s="58"/>
      <c r="K33" s="59"/>
      <c r="L33" s="59"/>
      <c r="M33" s="60"/>
    </row>
    <row r="34" spans="1:13" ht="15" thickBot="1">
      <c r="A34" s="62"/>
      <c r="B34" s="63"/>
      <c r="C34" s="64"/>
      <c r="D34" s="65"/>
      <c r="E34" s="66" t="s">
        <v>13</v>
      </c>
      <c r="F34" s="67"/>
      <c r="G34" s="68">
        <f t="shared" ref="G34:M34" si="2">SUM(G6:G33)</f>
        <v>6242.4500000000007</v>
      </c>
      <c r="H34" s="68">
        <f t="shared" si="2"/>
        <v>3409.73</v>
      </c>
      <c r="I34" s="68">
        <f t="shared" si="2"/>
        <v>6306.95</v>
      </c>
      <c r="J34" s="68">
        <f t="shared" si="2"/>
        <v>321.43999999999994</v>
      </c>
      <c r="K34" s="68">
        <f t="shared" si="2"/>
        <v>16280.569999999998</v>
      </c>
      <c r="L34" s="68">
        <f t="shared" si="2"/>
        <v>2656.94</v>
      </c>
      <c r="M34" s="69">
        <f t="shared" si="2"/>
        <v>18937.510000000006</v>
      </c>
    </row>
    <row r="35" spans="1:13">
      <c r="A35" s="70"/>
      <c r="B35" s="70"/>
      <c r="C35" s="70"/>
      <c r="D35" s="71"/>
      <c r="E35" s="72"/>
      <c r="F35" s="73"/>
      <c r="G35" s="74">
        <f>G34+H34</f>
        <v>9652.18</v>
      </c>
      <c r="H35" s="74"/>
      <c r="I35" s="75">
        <f>I34</f>
        <v>6306.95</v>
      </c>
      <c r="J35" s="75">
        <f>J34</f>
        <v>321.43999999999994</v>
      </c>
      <c r="K35" s="75"/>
      <c r="L35" s="75">
        <f>L34</f>
        <v>2656.94</v>
      </c>
      <c r="M35" s="76"/>
    </row>
    <row r="36" spans="1:13">
      <c r="A36" s="70"/>
      <c r="B36" s="70"/>
      <c r="C36" s="70"/>
      <c r="D36" s="71"/>
      <c r="E36" s="72"/>
      <c r="F36" s="73"/>
      <c r="G36" s="77"/>
      <c r="H36" s="77"/>
      <c r="I36" s="78"/>
      <c r="J36" s="78"/>
      <c r="K36" s="78"/>
      <c r="L36" s="78"/>
      <c r="M36" s="76"/>
    </row>
    <row r="37" spans="1:13">
      <c r="A37" s="70"/>
      <c r="B37" s="70"/>
      <c r="C37" s="70"/>
      <c r="D37" s="79"/>
      <c r="E37" s="79" t="s">
        <v>64</v>
      </c>
      <c r="F37" s="80"/>
      <c r="G37" s="81" t="s">
        <v>65</v>
      </c>
      <c r="H37" s="82"/>
      <c r="I37" s="83" t="s">
        <v>66</v>
      </c>
      <c r="J37" s="83" t="s">
        <v>67</v>
      </c>
      <c r="K37" s="77" t="s">
        <v>68</v>
      </c>
      <c r="L37" s="83" t="s">
        <v>69</v>
      </c>
      <c r="M37" s="84"/>
    </row>
    <row r="38" spans="1:13">
      <c r="D38" s="79"/>
      <c r="E38" s="79" t="s">
        <v>70</v>
      </c>
      <c r="F38" s="80"/>
      <c r="G38" s="74">
        <v>9652</v>
      </c>
      <c r="H38" s="74"/>
      <c r="I38" s="77">
        <v>6306.95</v>
      </c>
      <c r="J38" s="77">
        <v>321</v>
      </c>
      <c r="K38" s="77"/>
      <c r="L38" s="77">
        <v>2657.38</v>
      </c>
    </row>
    <row r="39" spans="1:13">
      <c r="D39" s="79"/>
      <c r="E39" s="79" t="s">
        <v>71</v>
      </c>
      <c r="F39" s="80"/>
      <c r="G39" s="85">
        <f>G35-G38</f>
        <v>0.18000000000029104</v>
      </c>
      <c r="H39" s="85"/>
      <c r="I39" s="86">
        <f>I34-I38</f>
        <v>0</v>
      </c>
      <c r="J39" s="86">
        <f>J34-J38</f>
        <v>0.43999999999994088</v>
      </c>
      <c r="K39" s="84"/>
      <c r="L39" s="86">
        <f>L34-L38</f>
        <v>-0.44000000000005457</v>
      </c>
      <c r="M39" s="84"/>
    </row>
    <row r="40" spans="1:13">
      <c r="D40" s="79"/>
      <c r="E40" s="79"/>
      <c r="F40" s="80"/>
      <c r="G40" s="84"/>
      <c r="H40" s="84"/>
      <c r="I40" s="84"/>
      <c r="K40" s="84"/>
      <c r="L40" s="84"/>
      <c r="M40" s="84"/>
    </row>
    <row r="41" spans="1:13">
      <c r="F41" s="6"/>
      <c r="G41" s="6"/>
      <c r="H41" s="6"/>
      <c r="I41" s="6"/>
      <c r="J41" s="6"/>
      <c r="K41" s="6"/>
      <c r="L41" s="6"/>
      <c r="M41" s="6"/>
    </row>
    <row r="42" spans="1:13">
      <c r="F42" s="6"/>
      <c r="G42" s="6"/>
      <c r="H42" s="6"/>
      <c r="I42" s="6"/>
      <c r="J42" s="6"/>
      <c r="K42" s="6"/>
      <c r="L42" s="6"/>
      <c r="M42" s="6"/>
    </row>
    <row r="43" spans="1:13">
      <c r="F43" s="6"/>
      <c r="G43" s="6"/>
      <c r="H43" s="6"/>
      <c r="I43" s="6"/>
      <c r="J43" s="6"/>
      <c r="K43" s="6"/>
      <c r="L43" s="6"/>
      <c r="M43" s="6"/>
    </row>
    <row r="44" spans="1:13">
      <c r="F44" s="6"/>
      <c r="G44" s="6"/>
      <c r="H44" s="6"/>
      <c r="I44" s="6"/>
      <c r="J44" s="6"/>
      <c r="K44" s="6"/>
      <c r="L44" s="6"/>
      <c r="M44" s="6"/>
    </row>
    <row r="45" spans="1:13">
      <c r="F45" s="6"/>
      <c r="G45" s="6"/>
      <c r="H45" s="6"/>
      <c r="I45" s="6"/>
      <c r="J45" s="6"/>
      <c r="K45" s="6"/>
      <c r="L45" s="6"/>
      <c r="M45" s="6"/>
    </row>
    <row r="46" spans="1:13">
      <c r="F46" s="6"/>
      <c r="G46" s="6"/>
      <c r="H46" s="6"/>
      <c r="I46" s="6"/>
      <c r="J46" s="6"/>
      <c r="K46" s="6"/>
      <c r="L46" s="6"/>
      <c r="M46" s="6"/>
    </row>
    <row r="47" spans="1:13">
      <c r="F47" s="6"/>
      <c r="G47" s="6"/>
      <c r="H47" s="6"/>
      <c r="I47" s="6"/>
      <c r="J47" s="6"/>
      <c r="K47" s="6"/>
      <c r="L47" s="6"/>
      <c r="M47" s="6"/>
    </row>
    <row r="48" spans="1:13">
      <c r="F48" s="6"/>
      <c r="G48" s="6"/>
      <c r="H48" s="6"/>
      <c r="I48" s="6"/>
      <c r="J48" s="6"/>
      <c r="K48" s="6"/>
      <c r="L48" s="6"/>
      <c r="M48" s="6"/>
    </row>
    <row r="49" spans="4:13">
      <c r="F49" s="6"/>
      <c r="G49" s="6"/>
      <c r="H49" s="6"/>
      <c r="I49" s="6"/>
      <c r="J49" s="6"/>
      <c r="K49" s="6"/>
      <c r="L49" s="6"/>
      <c r="M49" s="6"/>
    </row>
    <row r="50" spans="4:13">
      <c r="F50" s="6"/>
      <c r="G50" s="6"/>
      <c r="H50" s="6"/>
      <c r="I50" s="6"/>
      <c r="J50" s="6"/>
      <c r="K50" s="6"/>
      <c r="L50" s="6"/>
      <c r="M50" s="6"/>
    </row>
    <row r="51" spans="4:13">
      <c r="F51" s="6"/>
      <c r="G51" s="6"/>
      <c r="H51" s="6"/>
      <c r="I51" s="6"/>
      <c r="J51" s="6"/>
      <c r="K51" s="6"/>
      <c r="L51" s="6"/>
      <c r="M51" s="6"/>
    </row>
    <row r="52" spans="4:13">
      <c r="F52" s="6"/>
      <c r="G52" s="6"/>
      <c r="H52" s="6"/>
      <c r="I52" s="6"/>
      <c r="J52" s="6"/>
      <c r="K52" s="6"/>
      <c r="L52" s="6"/>
      <c r="M52" s="6"/>
    </row>
    <row r="53" spans="4:13">
      <c r="F53" s="6"/>
      <c r="G53" s="6"/>
      <c r="H53" s="6"/>
      <c r="I53" s="6"/>
      <c r="J53" s="6"/>
      <c r="K53" s="6"/>
      <c r="L53" s="6"/>
      <c r="M53" s="6"/>
    </row>
    <row r="54" spans="4:13">
      <c r="F54" s="6"/>
      <c r="G54" s="6"/>
      <c r="H54" s="6"/>
      <c r="I54" s="6"/>
      <c r="J54" s="6"/>
      <c r="K54" s="6"/>
      <c r="L54" s="6"/>
      <c r="M54" s="6"/>
    </row>
    <row r="55" spans="4:13">
      <c r="F55" s="6"/>
      <c r="G55" s="6"/>
      <c r="H55" s="6"/>
      <c r="I55" s="6"/>
      <c r="J55" s="6"/>
      <c r="K55" s="6"/>
      <c r="L55" s="6"/>
      <c r="M55" s="6"/>
    </row>
    <row r="56" spans="4:13">
      <c r="F56" s="6"/>
      <c r="G56" s="6"/>
      <c r="H56" s="6"/>
      <c r="I56" s="6"/>
      <c r="J56" s="6"/>
      <c r="K56" s="6"/>
      <c r="L56" s="6"/>
      <c r="M56" s="6"/>
    </row>
    <row r="57" spans="4:13">
      <c r="F57" s="6"/>
      <c r="G57" s="6"/>
      <c r="H57" s="6"/>
      <c r="I57" s="6"/>
      <c r="J57" s="6"/>
      <c r="K57" s="6"/>
      <c r="L57" s="6"/>
      <c r="M57" s="6"/>
    </row>
    <row r="58" spans="4:13">
      <c r="F58" s="6"/>
      <c r="G58" s="6"/>
      <c r="H58" s="6"/>
      <c r="I58" s="6"/>
      <c r="J58" s="6"/>
      <c r="K58" s="6"/>
      <c r="L58" s="6"/>
      <c r="M58" s="6"/>
    </row>
    <row r="59" spans="4:13">
      <c r="F59" s="6"/>
      <c r="G59" s="6"/>
      <c r="H59" s="6"/>
      <c r="I59" s="6"/>
      <c r="J59" s="6"/>
      <c r="K59" s="6"/>
      <c r="L59" s="6"/>
      <c r="M59" s="6"/>
    </row>
    <row r="60" spans="4:13">
      <c r="F60" s="6"/>
      <c r="G60" s="6"/>
      <c r="H60" s="6"/>
      <c r="I60" s="6"/>
      <c r="J60" s="6"/>
      <c r="K60" s="6"/>
      <c r="L60" s="6"/>
      <c r="M60" s="6"/>
    </row>
    <row r="61" spans="4:13">
      <c r="D61" s="79"/>
      <c r="E61" s="79"/>
      <c r="F61" s="6"/>
      <c r="G61" s="6"/>
      <c r="H61" s="6"/>
      <c r="I61" s="6"/>
      <c r="J61" s="6"/>
      <c r="K61" s="6"/>
      <c r="L61" s="6"/>
      <c r="M61" s="6"/>
    </row>
    <row r="62" spans="4:13">
      <c r="D62" s="79"/>
      <c r="E62" s="79"/>
      <c r="F62" s="6"/>
      <c r="G62" s="6"/>
      <c r="H62" s="6"/>
      <c r="I62" s="6"/>
      <c r="J62" s="6"/>
      <c r="K62" s="6"/>
      <c r="L62" s="6"/>
      <c r="M62" s="6"/>
    </row>
    <row r="63" spans="4:13">
      <c r="F63" s="6"/>
      <c r="G63" s="6"/>
      <c r="H63" s="6"/>
      <c r="I63" s="6"/>
      <c r="J63" s="6"/>
      <c r="K63" s="6"/>
      <c r="L63" s="6"/>
      <c r="M63" s="6"/>
    </row>
    <row r="64" spans="4:13">
      <c r="F64" s="6"/>
      <c r="G64" s="6"/>
      <c r="H64" s="6"/>
      <c r="I64" s="6"/>
      <c r="J64" s="6"/>
      <c r="K64" s="6"/>
      <c r="L64" s="6"/>
      <c r="M64" s="6"/>
    </row>
    <row r="65" s="6" customFormat="1"/>
  </sheetData>
  <mergeCells count="36">
    <mergeCell ref="B33:C33"/>
    <mergeCell ref="B34:C34"/>
    <mergeCell ref="G35:H35"/>
    <mergeCell ref="G37:H37"/>
    <mergeCell ref="G38:H38"/>
    <mergeCell ref="G39:H39"/>
    <mergeCell ref="B27:C27"/>
    <mergeCell ref="B28:C28"/>
    <mergeCell ref="B29:C29"/>
    <mergeCell ref="B30:C30"/>
    <mergeCell ref="B31:C31"/>
    <mergeCell ref="B32:C32"/>
    <mergeCell ref="B21:C21"/>
    <mergeCell ref="B22:C22"/>
    <mergeCell ref="B23:C23"/>
    <mergeCell ref="B24:C24"/>
    <mergeCell ref="B25:C25"/>
    <mergeCell ref="B26:C26"/>
    <mergeCell ref="B12:C12"/>
    <mergeCell ref="B13:C13"/>
    <mergeCell ref="B14:C14"/>
    <mergeCell ref="B15:C15"/>
    <mergeCell ref="B19:C19"/>
    <mergeCell ref="B20:C20"/>
    <mergeCell ref="G3:M3"/>
    <mergeCell ref="B5:C5"/>
    <mergeCell ref="B6:C6"/>
    <mergeCell ref="B7:C7"/>
    <mergeCell ref="B8:C8"/>
    <mergeCell ref="B9:C9"/>
    <mergeCell ref="A1:E1"/>
    <mergeCell ref="A3:A4"/>
    <mergeCell ref="B3:C4"/>
    <mergeCell ref="D3:D4"/>
    <mergeCell ref="E3:E4"/>
    <mergeCell ref="F3:F4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MH25-26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Eldabaa</dc:creator>
  <cp:lastModifiedBy>Sara Eldabaa</cp:lastModifiedBy>
  <dcterms:created xsi:type="dcterms:W3CDTF">2025-12-18T17:22:59Z</dcterms:created>
  <dcterms:modified xsi:type="dcterms:W3CDTF">2025-12-18T17:23:15Z</dcterms:modified>
</cp:coreProperties>
</file>